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onnées stock" sheetId="1" state="visible" r:id="rId3"/>
    <sheet name="Tableau de bord" sheetId="2" state="visible" r:id="rId4"/>
  </sheets>
  <definedNames>
    <definedName function="false" hidden="false" localSheetId="0" name="_xlnm.Print_Area" vbProcedure="false">'Données stock'!$A$1:$K$15</definedName>
    <definedName function="false" hidden="false" localSheetId="1" name="_xlnm.Print_Area" vbProcedure="false">'Tableau de bord'!$A$1:$J$55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<sst xmlns="http://schemas.openxmlformats.org/spreadsheetml/2006/main" count="58" uniqueCount="43">
  <si>
    <t xml:space="preserve">Produit</t>
  </si>
  <si>
    <t xml:space="preserve">Catégorie</t>
  </si>
  <si>
    <t xml:space="preserve">Stock initial</t>
  </si>
  <si>
    <t xml:space="preserve">Entrées</t>
  </si>
  <si>
    <t xml:space="preserve">Sorties</t>
  </si>
  <si>
    <t xml:space="preserve">Stock final</t>
  </si>
  <si>
    <t xml:space="preserve">Seuil sécurité</t>
  </si>
  <si>
    <t xml:space="preserve">Statut</t>
  </si>
  <si>
    <t xml:space="preserve">Taux de rotation</t>
  </si>
  <si>
    <t xml:space="preserve">Prix unitaire (USD)</t>
  </si>
  <si>
    <t xml:space="preserve">Valeur stock (USD)</t>
  </si>
  <si>
    <t xml:space="preserve">Paracétamol 500mg</t>
  </si>
  <si>
    <t xml:space="preserve">Antalgique</t>
  </si>
  <si>
    <t xml:space="preserve">Amoxicilline 500mg</t>
  </si>
  <si>
    <t xml:space="preserve">Antibiotique</t>
  </si>
  <si>
    <t xml:space="preserve">Ibuprofène 400mg</t>
  </si>
  <si>
    <t xml:space="preserve">Anti-inflammatoire</t>
  </si>
  <si>
    <t xml:space="preserve">Oméprazole 20mg</t>
  </si>
  <si>
    <t xml:space="preserve">Gastro</t>
  </si>
  <si>
    <t xml:space="preserve">Metformine 500mg</t>
  </si>
  <si>
    <t xml:space="preserve">Antidiabétique</t>
  </si>
  <si>
    <t xml:space="preserve">Artéméther-Luméfantrine</t>
  </si>
  <si>
    <t xml:space="preserve">Antipaludique</t>
  </si>
  <si>
    <t xml:space="preserve">Vitamine C 1000mg</t>
  </si>
  <si>
    <t xml:space="preserve">Complément</t>
  </si>
  <si>
    <t xml:space="preserve">Ciprofloxacine 500mg</t>
  </si>
  <si>
    <t xml:space="preserve">Salbutamol spray</t>
  </si>
  <si>
    <t xml:space="preserve">Respiratoire</t>
  </si>
  <si>
    <t xml:space="preserve">Sérum physiologique</t>
  </si>
  <si>
    <t xml:space="preserve">Soins</t>
  </si>
  <si>
    <t xml:space="preserve">Diclofénac gel</t>
  </si>
  <si>
    <t xml:space="preserve">Amlodipine 5mg</t>
  </si>
  <si>
    <t xml:space="preserve">Cardio</t>
  </si>
  <si>
    <t xml:space="preserve">Total</t>
  </si>
  <si>
    <t xml:space="preserve">Tableau de bord — Suivi de stock dépôt pharmaceutique</t>
  </si>
  <si>
    <t xml:space="preserve">Taux de service global</t>
  </si>
  <si>
    <t xml:space="preserve">Produits en rupture imminente</t>
  </si>
  <si>
    <t xml:space="preserve">Valeur totale du stock</t>
  </si>
  <si>
    <t xml:space="preserve">Rotation moyenne du stock</t>
  </si>
  <si>
    <t xml:space="preserve">Top produits par valeur de stock</t>
  </si>
  <si>
    <t xml:space="preserve">Rang</t>
  </si>
  <si>
    <t xml:space="preserve">Répartition de la valeur de stock par catégorie</t>
  </si>
  <si>
    <t xml:space="preserve">Valeur (USD)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</si>
</sst>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.00"/>
    <numFmt numFmtId="166" formatCode="\$#,##0.00"/>
    <numFmt numFmtId="167" formatCode="0.0%"/>
    <numFmt numFmtId="168" formatCode="0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name val="Arial"/>
      <family val="0"/>
      <charset val="1"/>
    </font>
    <font>
      <sz val="10"/>
      <color rgb="FF0000FF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6"/>
      <color rgb="FF1C4A40"/>
      <name val="Arial"/>
      <family val="0"/>
      <charset val="1"/>
    </font>
    <font>
      <sz val="10"/>
      <color rgb="FF4A5957"/>
      <name val="Arial"/>
      <family val="0"/>
      <charset val="1"/>
    </font>
    <font>
      <b val="true"/>
      <sz val="20"/>
      <color rgb="FF1C4A40"/>
      <name val="Arial"/>
      <family val="0"/>
      <charset val="1"/>
    </font>
    <font>
      <b val="true"/>
      <sz val="12"/>
      <color rgb="FF1C4A40"/>
      <name val="Arial"/>
      <family val="0"/>
      <charset val="1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1C4A40"/>
        <bgColor rgb="FF003366"/>
      </patternFill>
    </fill>
    <fill>
      <patternFill patternType="solid">
        <fgColor rgb="FFF6F4EE"/>
        <bgColor rgb="FFF9F9F9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8D3C4"/>
      </left>
      <right style="thin">
        <color rgb="FFD8D3C4"/>
      </right>
      <top style="thin">
        <color rgb="FFD8D3C4"/>
      </top>
      <bottom style="thin">
        <color rgb="FFD8D3C4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1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1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>
          <bgColor rgb="FFF7C1C1"/>
        </patternFill>
      </fill>
    </dxf>
    <dxf>
      <fill>
        <patternFill>
          <bgColor rgb="FFC0DD97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AA64F"/>
      <rgbColor rgb="FF800080"/>
      <rgbColor rgb="FF4F81BD"/>
      <rgbColor rgb="FFB8CD97"/>
      <rgbColor rgb="FF878787"/>
      <rgbColor rgb="FF93A9CE"/>
      <rgbColor rgb="FFAB4744"/>
      <rgbColor rgb="FFF6F4EE"/>
      <rgbColor rgb="FFF9F9F9"/>
      <rgbColor rgb="FF660066"/>
      <rgbColor rgb="FFDC853E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8D3C4"/>
      <rgbColor rgb="FFC0DD97"/>
      <rgbColor rgb="FFFFFF99"/>
      <rgbColor rgb="FF99CCFF"/>
      <rgbColor rgb="FFD09493"/>
      <rgbColor rgb="FFCC99FF"/>
      <rgbColor rgb="FFF7C1C1"/>
      <rgbColor rgb="FF4672A8"/>
      <rgbColor rgb="FF33CCCC"/>
      <rgbColor rgb="FF99CC00"/>
      <rgbColor rgb="FFFFCC00"/>
      <rgbColor rgb="FFFF9900"/>
      <rgbColor rgb="FFFF6600"/>
      <rgbColor rgb="FF725990"/>
      <rgbColor rgb="FFA99BBD"/>
      <rgbColor rgb="FF003366"/>
      <rgbColor rgb="FF4299B0"/>
      <rgbColor rgb="FF003300"/>
      <rgbColor rgb="FF333300"/>
      <rgbColor rgb="FF993300"/>
      <rgbColor rgb="FF993366"/>
      <rgbColor rgb="FF4A5957"/>
      <rgbColor rgb="FF1C4A4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Stock final par produit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'Données stock'!F1</c:f>
              <c:strCache>
                <c:ptCount val="1"/>
                <c:pt idx="0">
                  <c:v>Stock final</c:v>
                </c:pt>
              </c:strCache>
            </c:strRef>
          </c:tx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'Données stock'!$A$2:$A$13</c:f>
              <c:strCache>
                <c:ptCount val="12"/>
                <c:pt idx="0">
                  <c:v>Paracétamol 500mg</c:v>
                </c:pt>
                <c:pt idx="1">
                  <c:v>Amoxicilline 500mg</c:v>
                </c:pt>
                <c:pt idx="2">
                  <c:v>Ibuprofène 400mg</c:v>
                </c:pt>
                <c:pt idx="3">
                  <c:v>Oméprazole 20mg</c:v>
                </c:pt>
                <c:pt idx="4">
                  <c:v>Metformine 500mg</c:v>
                </c:pt>
                <c:pt idx="5">
                  <c:v>Artéméther-Luméfantrine</c:v>
                </c:pt>
                <c:pt idx="6">
                  <c:v>Vitamine C 1000mg</c:v>
                </c:pt>
                <c:pt idx="7">
                  <c:v>Ciprofloxacine 500mg</c:v>
                </c:pt>
                <c:pt idx="8">
                  <c:v>Salbutamol spray</c:v>
                </c:pt>
                <c:pt idx="9">
                  <c:v>Sérum physiologique</c:v>
                </c:pt>
                <c:pt idx="10">
                  <c:v>Diclofénac gel</c:v>
                </c:pt>
                <c:pt idx="11">
                  <c:v>Amlodipine 5mg</c:v>
                </c:pt>
              </c:strCache>
            </c:strRef>
          </c:cat>
          <c:val>
            <c:numRef>
              <c:f>'Données stock'!$F$2:$F$13</c:f>
              <c:numCache>
                <c:formatCode>General</c:formatCode>
                <c:ptCount val="12"/>
                <c:pt idx="0">
                  <c:v>60</c:v>
                </c:pt>
                <c:pt idx="1">
                  <c:v>70</c:v>
                </c:pt>
                <c:pt idx="2">
                  <c:v>120</c:v>
                </c:pt>
                <c:pt idx="3">
                  <c:v>110</c:v>
                </c:pt>
                <c:pt idx="4">
                  <c:v>15</c:v>
                </c:pt>
                <c:pt idx="5">
                  <c:v>140</c:v>
                </c:pt>
                <c:pt idx="6">
                  <c:v>180</c:v>
                </c:pt>
                <c:pt idx="7">
                  <c:v>95</c:v>
                </c:pt>
                <c:pt idx="8">
                  <c:v>15</c:v>
                </c:pt>
                <c:pt idx="9">
                  <c:v>120</c:v>
                </c:pt>
                <c:pt idx="10">
                  <c:v>85</c:v>
                </c:pt>
                <c:pt idx="11">
                  <c:v>80</c:v>
                </c:pt>
              </c:numCache>
            </c:numRef>
          </c:val>
        </c:ser>
        <c:gapWidth val="150"/>
        <c:overlap val="0"/>
        <c:axId val="91030718"/>
        <c:axId val="24826483"/>
      </c:barChart>
      <c:catAx>
        <c:axId val="91030718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Produit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24826483"/>
        <c:crosses val="autoZero"/>
        <c:auto val="1"/>
        <c:lblAlgn val="ctr"/>
        <c:lblOffset val="100"/>
        <c:noMultiLvlLbl val="0"/>
      </c:catAx>
      <c:valAx>
        <c:axId val="24826483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Unités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91030718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Valeur de stock par catégorie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pieChart>
        <c:varyColors val="1"/>
        <c:ser>
          <c:idx val="0"/>
          <c:order val="0"/>
          <c:tx>
            <c:strRef>
              <c:f>'Tableau de bord'!B43</c:f>
              <c:strCache>
                <c:ptCount val="1"/>
                <c:pt idx="0">
                  <c:v>Valeur (USD)</c:v>
                </c:pt>
              </c:strCache>
            </c:strRef>
          </c:tx>
          <c:spPr>
            <a:solidFill>
              <a:srgbClr val="4f81bd"/>
            </a:solidFill>
            <a:ln w="0">
              <a:noFill/>
            </a:ln>
          </c:spPr>
          <c:explosion val="0"/>
          <c:dPt>
            <c:idx val="0"/>
            <c:spPr>
              <a:solidFill>
                <a:srgbClr val="4672a8"/>
              </a:solidFill>
              <a:ln w="0">
                <a:noFill/>
              </a:ln>
            </c:spPr>
          </c:dPt>
          <c:dPt>
            <c:idx val="1"/>
            <c:spPr>
              <a:solidFill>
                <a:srgbClr val="ab4744"/>
              </a:solidFill>
              <a:ln w="0">
                <a:noFill/>
              </a:ln>
            </c:spPr>
          </c:dPt>
          <c:dPt>
            <c:idx val="2"/>
            <c:spPr>
              <a:solidFill>
                <a:srgbClr val="8aa64f"/>
              </a:solidFill>
              <a:ln w="0">
                <a:noFill/>
              </a:ln>
            </c:spPr>
          </c:dPt>
          <c:dPt>
            <c:idx val="3"/>
            <c:spPr>
              <a:solidFill>
                <a:srgbClr val="725990"/>
              </a:solidFill>
              <a:ln w="0">
                <a:noFill/>
              </a:ln>
            </c:spPr>
          </c:dPt>
          <c:dPt>
            <c:idx val="4"/>
            <c:spPr>
              <a:solidFill>
                <a:srgbClr val="4299b0"/>
              </a:solidFill>
              <a:ln w="0">
                <a:noFill/>
              </a:ln>
            </c:spPr>
          </c:dPt>
          <c:dPt>
            <c:idx val="5"/>
            <c:spPr>
              <a:solidFill>
                <a:srgbClr val="dc853e"/>
              </a:solidFill>
              <a:ln w="0">
                <a:noFill/>
              </a:ln>
            </c:spPr>
          </c:dPt>
          <c:dPt>
            <c:idx val="6"/>
            <c:spPr>
              <a:solidFill>
                <a:srgbClr val="93a9ce"/>
              </a:solidFill>
              <a:ln w="0">
                <a:noFill/>
              </a:ln>
            </c:spPr>
          </c:dPt>
          <c:dPt>
            <c:idx val="7"/>
            <c:spPr>
              <a:solidFill>
                <a:srgbClr val="d09493"/>
              </a:solidFill>
              <a:ln w="0">
                <a:noFill/>
              </a:ln>
            </c:spPr>
          </c:dPt>
          <c:dPt>
            <c:idx val="8"/>
            <c:spPr>
              <a:solidFill>
                <a:srgbClr val="b8cd97"/>
              </a:solidFill>
              <a:ln w="0">
                <a:noFill/>
              </a:ln>
            </c:spPr>
          </c:dPt>
          <c:dPt>
            <c:idx val="9"/>
            <c:spPr>
              <a:solidFill>
                <a:srgbClr val="a99bbd"/>
              </a:solidFill>
              <a:ln w="0">
                <a:noFill/>
              </a:ln>
            </c:spPr>
          </c:dPt>
          <c:dLbls>
            <c:dLbl>
              <c:idx val="0"/>
              <c:txPr>
                <a:bodyPr wrap="none"/>
                <a:lstStyle/>
                <a:p>
                  <a:pPr>
                    <a:defRPr b="0" sz="1000" spc="-1" strike="noStrike"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1"/>
              <c:txPr>
                <a:bodyPr wrap="none"/>
                <a:lstStyle/>
                <a:p>
                  <a:pPr>
                    <a:defRPr b="0" sz="1000" spc="-1" strike="noStrike"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2"/>
              <c:txPr>
                <a:bodyPr wrap="none"/>
                <a:lstStyle/>
                <a:p>
                  <a:pPr>
                    <a:defRPr b="0" sz="1000" spc="-1" strike="noStrike"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3"/>
              <c:txPr>
                <a:bodyPr wrap="none"/>
                <a:lstStyle/>
                <a:p>
                  <a:pPr>
                    <a:defRPr b="0" sz="1000" spc="-1" strike="noStrike"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4"/>
              <c:txPr>
                <a:bodyPr wrap="none"/>
                <a:lstStyle/>
                <a:p>
                  <a:pPr>
                    <a:defRPr b="0" sz="1000" spc="-1" strike="noStrike"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5"/>
              <c:txPr>
                <a:bodyPr wrap="none"/>
                <a:lstStyle/>
                <a:p>
                  <a:pPr>
                    <a:defRPr b="0" sz="1000" spc="-1" strike="noStrike"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6"/>
              <c:txPr>
                <a:bodyPr wrap="none"/>
                <a:lstStyle/>
                <a:p>
                  <a:pPr>
                    <a:defRPr b="0" sz="1000" spc="-1" strike="noStrike"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7"/>
              <c:txPr>
                <a:bodyPr wrap="none"/>
                <a:lstStyle/>
                <a:p>
                  <a:pPr>
                    <a:defRPr b="0" sz="1000" spc="-1" strike="noStrike"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8"/>
              <c:txPr>
                <a:bodyPr wrap="none"/>
                <a:lstStyle/>
                <a:p>
                  <a:pPr>
                    <a:defRPr b="0" sz="1000" spc="-1" strike="noStrike"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9"/>
              <c:txPr>
                <a:bodyPr wrap="none"/>
                <a:lstStyle/>
                <a:p>
                  <a:pPr>
                    <a:defRPr b="0" sz="1000" spc="-1" strike="noStrike"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 </c:separator>
            </c:dLbl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</c:dLbls>
          <c:cat>
            <c:strRef>
              <c:f>'Tableau de bord'!$A$44:$A$53</c:f>
              <c:strCache>
                <c:ptCount val="10"/>
                <c:pt idx="0">
                  <c:v>Antalgique</c:v>
                </c:pt>
                <c:pt idx="1">
                  <c:v>Anti-inflammatoire</c:v>
                </c:pt>
                <c:pt idx="2">
                  <c:v>Antibiotique</c:v>
                </c:pt>
                <c:pt idx="3">
                  <c:v>Antidiabétique</c:v>
                </c:pt>
                <c:pt idx="4">
                  <c:v>Antipaludique</c:v>
                </c:pt>
                <c:pt idx="5">
                  <c:v>Cardio</c:v>
                </c:pt>
                <c:pt idx="6">
                  <c:v>Complément</c:v>
                </c:pt>
                <c:pt idx="7">
                  <c:v>Gastro</c:v>
                </c:pt>
                <c:pt idx="8">
                  <c:v>Respiratoire</c:v>
                </c:pt>
                <c:pt idx="9">
                  <c:v>Soins</c:v>
                </c:pt>
              </c:strCache>
            </c:strRef>
          </c:cat>
          <c:val>
            <c:numRef>
              <c:f>'Tableau de bord'!$B$44:$B$53</c:f>
              <c:numCache>
                <c:formatCode>\$#,##0.00</c:formatCode>
                <c:ptCount val="10"/>
                <c:pt idx="0">
                  <c:v>9</c:v>
                </c:pt>
                <c:pt idx="1">
                  <c:v>202.5</c:v>
                </c:pt>
                <c:pt idx="2">
                  <c:v>83.75</c:v>
                </c:pt>
                <c:pt idx="3">
                  <c:v>4.5</c:v>
                </c:pt>
                <c:pt idx="4">
                  <c:v>168</c:v>
                </c:pt>
                <c:pt idx="5">
                  <c:v>32</c:v>
                </c:pt>
                <c:pt idx="6">
                  <c:v>45</c:v>
                </c:pt>
                <c:pt idx="7">
                  <c:v>38.5</c:v>
                </c:pt>
                <c:pt idx="8">
                  <c:v>52.5</c:v>
                </c:pt>
                <c:pt idx="9">
                  <c:v>96</c:v>
                </c:pt>
              </c:numCache>
            </c:numRef>
          </c:val>
        </c:ser>
        <c:firstSliceAng val="0"/>
      </c:pieChart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15</xdr:row>
      <xdr:rowOff>130680</xdr:rowOff>
    </xdr:from>
    <xdr:to>
      <xdr:col>7</xdr:col>
      <xdr:colOff>446400</xdr:colOff>
      <xdr:row>34</xdr:row>
      <xdr:rowOff>110880</xdr:rowOff>
    </xdr:to>
    <xdr:graphicFrame>
      <xdr:nvGraphicFramePr>
        <xdr:cNvPr id="0" name="Chart 1"/>
        <xdr:cNvGraphicFramePr/>
      </xdr:nvGraphicFramePr>
      <xdr:xfrm>
        <a:off x="0" y="3448080"/>
        <a:ext cx="7919640" cy="3599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3</xdr:col>
      <xdr:colOff>0</xdr:colOff>
      <xdr:row>40</xdr:row>
      <xdr:rowOff>130680</xdr:rowOff>
    </xdr:from>
    <xdr:to>
      <xdr:col>11</xdr:col>
      <xdr:colOff>69480</xdr:colOff>
      <xdr:row>59</xdr:row>
      <xdr:rowOff>110880</xdr:rowOff>
    </xdr:to>
    <xdr:graphicFrame>
      <xdr:nvGraphicFramePr>
        <xdr:cNvPr id="1" name="Chart 2"/>
        <xdr:cNvGraphicFramePr/>
      </xdr:nvGraphicFramePr>
      <xdr:xfrm>
        <a:off x="4229280" y="8210520"/>
        <a:ext cx="5759640" cy="3599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15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2"/>
    <col collapsed="false" customWidth="true" hidden="false" outlineLevel="0" max="2" min="2" style="0" width="18"/>
    <col collapsed="false" customWidth="true" hidden="false" outlineLevel="0" max="3" min="3" style="0" width="12"/>
    <col collapsed="false" customWidth="true" hidden="false" outlineLevel="0" max="5" min="4" style="0" width="10"/>
    <col collapsed="false" customWidth="true" hidden="false" outlineLevel="0" max="6" min="6" style="0" width="11"/>
    <col collapsed="false" customWidth="true" hidden="false" outlineLevel="0" max="7" min="7" style="0" width="12"/>
    <col collapsed="false" customWidth="true" hidden="false" outlineLevel="0" max="8" min="8" style="0" width="16"/>
    <col collapsed="false" customWidth="true" hidden="false" outlineLevel="0" max="9" min="9" style="0" width="13"/>
    <col collapsed="false" customWidth="true" hidden="false" outlineLevel="0" max="10" min="10" style="0" width="14"/>
    <col collapsed="false" customWidth="true" hidden="false" outlineLevel="0" max="11" min="11" style="0" width="15"/>
  </cols>
  <sheetData>
    <row r="1" customFormat="false" ht="30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customFormat="false" ht="15" hidden="false" customHeight="false" outlineLevel="0" collapsed="false">
      <c r="A2" s="2" t="s">
        <v>11</v>
      </c>
      <c r="B2" s="2" t="s">
        <v>12</v>
      </c>
      <c r="C2" s="3" t="n">
        <v>320</v>
      </c>
      <c r="D2" s="3" t="n">
        <v>150</v>
      </c>
      <c r="E2" s="3" t="n">
        <v>410</v>
      </c>
      <c r="F2" s="2" t="n">
        <f aca="false">C2+D2-E2</f>
        <v>60</v>
      </c>
      <c r="G2" s="3" t="n">
        <v>60</v>
      </c>
      <c r="H2" s="2" t="str">
        <f aca="false">IF(F2&lt;G2,"Rupture imminente","OK")</f>
        <v>OK</v>
      </c>
      <c r="I2" s="4" t="n">
        <f aca="false">IFERROR(E2/((C2+F2)/2),0)</f>
        <v>2.15789473684211</v>
      </c>
      <c r="J2" s="5" t="n">
        <v>0.15</v>
      </c>
      <c r="K2" s="6" t="n">
        <f aca="false">F2*J2</f>
        <v>9</v>
      </c>
    </row>
    <row r="3" customFormat="false" ht="15" hidden="false" customHeight="false" outlineLevel="0" collapsed="false">
      <c r="A3" s="2" t="s">
        <v>13</v>
      </c>
      <c r="B3" s="2" t="s">
        <v>14</v>
      </c>
      <c r="C3" s="3" t="n">
        <v>210</v>
      </c>
      <c r="D3" s="3" t="n">
        <v>120</v>
      </c>
      <c r="E3" s="3" t="n">
        <v>260</v>
      </c>
      <c r="F3" s="2" t="n">
        <f aca="false">C3+D3-E3</f>
        <v>70</v>
      </c>
      <c r="G3" s="3" t="n">
        <v>50</v>
      </c>
      <c r="H3" s="2" t="str">
        <f aca="false">IF(F3&lt;G3,"Rupture imminente","OK")</f>
        <v>OK</v>
      </c>
      <c r="I3" s="4" t="n">
        <f aca="false">IFERROR(E3/((C3+F3)/2),0)</f>
        <v>1.85714285714286</v>
      </c>
      <c r="J3" s="5" t="n">
        <v>0.45</v>
      </c>
      <c r="K3" s="6" t="n">
        <f aca="false">F3*J3</f>
        <v>31.5</v>
      </c>
    </row>
    <row r="4" customFormat="false" ht="15" hidden="false" customHeight="false" outlineLevel="0" collapsed="false">
      <c r="A4" s="2" t="s">
        <v>15</v>
      </c>
      <c r="B4" s="2" t="s">
        <v>16</v>
      </c>
      <c r="C4" s="3" t="n">
        <v>180</v>
      </c>
      <c r="D4" s="3" t="n">
        <v>90</v>
      </c>
      <c r="E4" s="3" t="n">
        <v>150</v>
      </c>
      <c r="F4" s="2" t="n">
        <f aca="false">C4+D4-E4</f>
        <v>120</v>
      </c>
      <c r="G4" s="3" t="n">
        <v>40</v>
      </c>
      <c r="H4" s="2" t="str">
        <f aca="false">IF(F4&lt;G4,"Rupture imminente","OK")</f>
        <v>OK</v>
      </c>
      <c r="I4" s="4" t="n">
        <f aca="false">IFERROR(E4/((C4+F4)/2),0)</f>
        <v>1</v>
      </c>
      <c r="J4" s="5" t="n">
        <v>0.2</v>
      </c>
      <c r="K4" s="6" t="n">
        <f aca="false">F4*J4</f>
        <v>24</v>
      </c>
    </row>
    <row r="5" customFormat="false" ht="15" hidden="false" customHeight="false" outlineLevel="0" collapsed="false">
      <c r="A5" s="2" t="s">
        <v>17</v>
      </c>
      <c r="B5" s="2" t="s">
        <v>18</v>
      </c>
      <c r="C5" s="3" t="n">
        <v>140</v>
      </c>
      <c r="D5" s="3" t="n">
        <v>80</v>
      </c>
      <c r="E5" s="3" t="n">
        <v>110</v>
      </c>
      <c r="F5" s="2" t="n">
        <f aca="false">C5+D5-E5</f>
        <v>110</v>
      </c>
      <c r="G5" s="3" t="n">
        <v>30</v>
      </c>
      <c r="H5" s="2" t="str">
        <f aca="false">IF(F5&lt;G5,"Rupture imminente","OK")</f>
        <v>OK</v>
      </c>
      <c r="I5" s="4" t="n">
        <f aca="false">IFERROR(E5/((C5+F5)/2),0)</f>
        <v>0.88</v>
      </c>
      <c r="J5" s="5" t="n">
        <v>0.35</v>
      </c>
      <c r="K5" s="6" t="n">
        <f aca="false">F5*J5</f>
        <v>38.5</v>
      </c>
    </row>
    <row r="6" customFormat="false" ht="15" hidden="false" customHeight="false" outlineLevel="0" collapsed="false">
      <c r="A6" s="2" t="s">
        <v>19</v>
      </c>
      <c r="B6" s="2" t="s">
        <v>20</v>
      </c>
      <c r="C6" s="3" t="n">
        <v>95</v>
      </c>
      <c r="D6" s="3" t="n">
        <v>60</v>
      </c>
      <c r="E6" s="3" t="n">
        <v>140</v>
      </c>
      <c r="F6" s="2" t="n">
        <f aca="false">C6+D6-E6</f>
        <v>15</v>
      </c>
      <c r="G6" s="3" t="n">
        <v>25</v>
      </c>
      <c r="H6" s="2" t="str">
        <f aca="false">IF(F6&lt;G6,"Rupture imminente","OK")</f>
        <v>Rupture imminente</v>
      </c>
      <c r="I6" s="4" t="n">
        <f aca="false">IFERROR(E6/((C6+F6)/2),0)</f>
        <v>2.54545454545455</v>
      </c>
      <c r="J6" s="5" t="n">
        <v>0.3</v>
      </c>
      <c r="K6" s="6" t="n">
        <f aca="false">F6*J6</f>
        <v>4.5</v>
      </c>
    </row>
    <row r="7" customFormat="false" ht="15" hidden="false" customHeight="false" outlineLevel="0" collapsed="false">
      <c r="A7" s="2" t="s">
        <v>21</v>
      </c>
      <c r="B7" s="2" t="s">
        <v>22</v>
      </c>
      <c r="C7" s="3" t="n">
        <v>260</v>
      </c>
      <c r="D7" s="3" t="n">
        <v>200</v>
      </c>
      <c r="E7" s="3" t="n">
        <v>320</v>
      </c>
      <c r="F7" s="2" t="n">
        <f aca="false">C7+D7-E7</f>
        <v>140</v>
      </c>
      <c r="G7" s="3" t="n">
        <v>70</v>
      </c>
      <c r="H7" s="2" t="str">
        <f aca="false">IF(F7&lt;G7,"Rupture imminente","OK")</f>
        <v>OK</v>
      </c>
      <c r="I7" s="4" t="n">
        <f aca="false">IFERROR(E7/((C7+F7)/2),0)</f>
        <v>1.6</v>
      </c>
      <c r="J7" s="5" t="n">
        <v>1.2</v>
      </c>
      <c r="K7" s="6" t="n">
        <f aca="false">F7*J7</f>
        <v>168</v>
      </c>
    </row>
    <row r="8" customFormat="false" ht="15" hidden="false" customHeight="false" outlineLevel="0" collapsed="false">
      <c r="A8" s="2" t="s">
        <v>23</v>
      </c>
      <c r="B8" s="2" t="s">
        <v>24</v>
      </c>
      <c r="C8" s="3" t="n">
        <v>300</v>
      </c>
      <c r="D8" s="3" t="n">
        <v>140</v>
      </c>
      <c r="E8" s="3" t="n">
        <v>260</v>
      </c>
      <c r="F8" s="2" t="n">
        <f aca="false">C8+D8-E8</f>
        <v>180</v>
      </c>
      <c r="G8" s="3" t="n">
        <v>50</v>
      </c>
      <c r="H8" s="2" t="str">
        <f aca="false">IF(F8&lt;G8,"Rupture imminente","OK")</f>
        <v>OK</v>
      </c>
      <c r="I8" s="4" t="n">
        <f aca="false">IFERROR(E8/((C8+F8)/2),0)</f>
        <v>1.08333333333333</v>
      </c>
      <c r="J8" s="5" t="n">
        <v>0.25</v>
      </c>
      <c r="K8" s="6" t="n">
        <f aca="false">F8*J8</f>
        <v>45</v>
      </c>
    </row>
    <row r="9" customFormat="false" ht="15" hidden="false" customHeight="false" outlineLevel="0" collapsed="false">
      <c r="A9" s="2" t="s">
        <v>25</v>
      </c>
      <c r="B9" s="2" t="s">
        <v>14</v>
      </c>
      <c r="C9" s="3" t="n">
        <v>120</v>
      </c>
      <c r="D9" s="3" t="n">
        <v>70</v>
      </c>
      <c r="E9" s="3" t="n">
        <v>95</v>
      </c>
      <c r="F9" s="2" t="n">
        <f aca="false">C9+D9-E9</f>
        <v>95</v>
      </c>
      <c r="G9" s="3" t="n">
        <v>30</v>
      </c>
      <c r="H9" s="2" t="str">
        <f aca="false">IF(F9&lt;G9,"Rupture imminente","OK")</f>
        <v>OK</v>
      </c>
      <c r="I9" s="4" t="n">
        <f aca="false">IFERROR(E9/((C9+F9)/2),0)</f>
        <v>0.883720930232558</v>
      </c>
      <c r="J9" s="5" t="n">
        <v>0.55</v>
      </c>
      <c r="K9" s="6" t="n">
        <f aca="false">F9*J9</f>
        <v>52.25</v>
      </c>
    </row>
    <row r="10" customFormat="false" ht="15" hidden="false" customHeight="false" outlineLevel="0" collapsed="false">
      <c r="A10" s="2" t="s">
        <v>26</v>
      </c>
      <c r="B10" s="2" t="s">
        <v>27</v>
      </c>
      <c r="C10" s="3" t="n">
        <v>70</v>
      </c>
      <c r="D10" s="3" t="n">
        <v>40</v>
      </c>
      <c r="E10" s="3" t="n">
        <v>95</v>
      </c>
      <c r="F10" s="2" t="n">
        <f aca="false">C10+D10-E10</f>
        <v>15</v>
      </c>
      <c r="G10" s="3" t="n">
        <v>20</v>
      </c>
      <c r="H10" s="2" t="str">
        <f aca="false">IF(F10&lt;G10,"Rupture imminente","OK")</f>
        <v>Rupture imminente</v>
      </c>
      <c r="I10" s="4" t="n">
        <f aca="false">IFERROR(E10/((C10+F10)/2),0)</f>
        <v>2.23529411764706</v>
      </c>
      <c r="J10" s="5" t="n">
        <v>3.5</v>
      </c>
      <c r="K10" s="6" t="n">
        <f aca="false">F10*J10</f>
        <v>52.5</v>
      </c>
    </row>
    <row r="11" customFormat="false" ht="15" hidden="false" customHeight="false" outlineLevel="0" collapsed="false">
      <c r="A11" s="2" t="s">
        <v>28</v>
      </c>
      <c r="B11" s="2" t="s">
        <v>29</v>
      </c>
      <c r="C11" s="3" t="n">
        <v>150</v>
      </c>
      <c r="D11" s="3" t="n">
        <v>90</v>
      </c>
      <c r="E11" s="3" t="n">
        <v>120</v>
      </c>
      <c r="F11" s="2" t="n">
        <f aca="false">C11+D11-E11</f>
        <v>120</v>
      </c>
      <c r="G11" s="3" t="n">
        <v>30</v>
      </c>
      <c r="H11" s="2" t="str">
        <f aca="false">IF(F11&lt;G11,"Rupture imminente","OK")</f>
        <v>OK</v>
      </c>
      <c r="I11" s="4" t="n">
        <f aca="false">IFERROR(E11/((C11+F11)/2),0)</f>
        <v>0.888888888888889</v>
      </c>
      <c r="J11" s="5" t="n">
        <v>0.8</v>
      </c>
      <c r="K11" s="6" t="n">
        <f aca="false">F11*J11</f>
        <v>96</v>
      </c>
    </row>
    <row r="12" customFormat="false" ht="15" hidden="false" customHeight="false" outlineLevel="0" collapsed="false">
      <c r="A12" s="2" t="s">
        <v>30</v>
      </c>
      <c r="B12" s="2" t="s">
        <v>16</v>
      </c>
      <c r="C12" s="3" t="n">
        <v>110</v>
      </c>
      <c r="D12" s="3" t="n">
        <v>60</v>
      </c>
      <c r="E12" s="3" t="n">
        <v>85</v>
      </c>
      <c r="F12" s="2" t="n">
        <f aca="false">C12+D12-E12</f>
        <v>85</v>
      </c>
      <c r="G12" s="3" t="n">
        <v>25</v>
      </c>
      <c r="H12" s="2" t="str">
        <f aca="false">IF(F12&lt;G12,"Rupture imminente","OK")</f>
        <v>OK</v>
      </c>
      <c r="I12" s="4" t="n">
        <f aca="false">IFERROR(E12/((C12+F12)/2),0)</f>
        <v>0.871794871794872</v>
      </c>
      <c r="J12" s="5" t="n">
        <v>2.1</v>
      </c>
      <c r="K12" s="6" t="n">
        <f aca="false">F12*J12</f>
        <v>178.5</v>
      </c>
    </row>
    <row r="13" customFormat="false" ht="15" hidden="false" customHeight="false" outlineLevel="0" collapsed="false">
      <c r="A13" s="2" t="s">
        <v>31</v>
      </c>
      <c r="B13" s="2" t="s">
        <v>32</v>
      </c>
      <c r="C13" s="3" t="n">
        <v>90</v>
      </c>
      <c r="D13" s="3" t="n">
        <v>50</v>
      </c>
      <c r="E13" s="3" t="n">
        <v>60</v>
      </c>
      <c r="F13" s="2" t="n">
        <f aca="false">C13+D13-E13</f>
        <v>80</v>
      </c>
      <c r="G13" s="3" t="n">
        <v>20</v>
      </c>
      <c r="H13" s="2" t="str">
        <f aca="false">IF(F13&lt;G13,"Rupture imminente","OK")</f>
        <v>OK</v>
      </c>
      <c r="I13" s="4" t="n">
        <f aca="false">IFERROR(E13/((C13+F13)/2),0)</f>
        <v>0.705882352941177</v>
      </c>
      <c r="J13" s="5" t="n">
        <v>0.4</v>
      </c>
      <c r="K13" s="6" t="n">
        <f aca="false">F13*J13</f>
        <v>32</v>
      </c>
    </row>
    <row r="15" customFormat="false" ht="15" hidden="false" customHeight="false" outlineLevel="0" collapsed="false">
      <c r="A15" s="7" t="s">
        <v>33</v>
      </c>
      <c r="F15" s="7" t="n">
        <f aca="false">SUM(F2:F13)</f>
        <v>1090</v>
      </c>
      <c r="K15" s="8" t="n">
        <f aca="false">SUM(K2:K13)</f>
        <v>731.75</v>
      </c>
    </row>
  </sheetData>
  <conditionalFormatting sqref="H2:H13">
    <cfRule type="cellIs" priority="2" operator="equal" aboveAverage="0" equalAverage="0" bottom="0" percent="0" rank="0" text="" dxfId="0">
      <formula>"Rupture imminente"</formula>
    </cfRule>
    <cfRule type="cellIs" priority="3" operator="equal" aboveAverage="0" equalAverage="0" bottom="0" percent="0" rank="0" text="" dxfId="1">
      <formula>"OK"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F5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4" min="1" style="0" width="20"/>
  </cols>
  <sheetData>
    <row r="1" customFormat="false" ht="19.7" hidden="false" customHeight="false" outlineLevel="0" collapsed="false">
      <c r="A1" s="9" t="s">
        <v>34</v>
      </c>
      <c r="B1" s="9"/>
      <c r="C1" s="9"/>
      <c r="D1" s="9"/>
      <c r="E1" s="9"/>
      <c r="F1" s="9"/>
    </row>
    <row r="3" customFormat="false" ht="30" hidden="false" customHeight="true" outlineLevel="0" collapsed="false">
      <c r="A3" s="10" t="s">
        <v>35</v>
      </c>
      <c r="B3" s="10" t="s">
        <v>36</v>
      </c>
      <c r="C3" s="10" t="s">
        <v>37</v>
      </c>
      <c r="D3" s="10" t="s">
        <v>38</v>
      </c>
    </row>
    <row r="4" customFormat="false" ht="31.5" hidden="false" customHeight="true" outlineLevel="0" collapsed="false">
      <c r="A4" s="11" t="n">
        <f aca="false">1-COUNTIF('Données stock'!H2:H13,"Rupture imminente")/COUNTA('Données stock'!H2:H13)</f>
        <v>0.833333333333333</v>
      </c>
      <c r="B4" s="12" t="n">
        <f aca="false">COUNTIF('Données stock'!H2:H13,"Rupture imminente")</f>
        <v>2</v>
      </c>
      <c r="C4" s="13" t="n">
        <f aca="false">'Données stock'!K15</f>
        <v>731.75</v>
      </c>
      <c r="D4" s="14" t="n">
        <f aca="false">AVERAGE('Données stock'!I2:I13)</f>
        <v>1.39245055285645</v>
      </c>
    </row>
    <row r="7" customFormat="false" ht="15" hidden="false" customHeight="false" outlineLevel="0" collapsed="false">
      <c r="A7" s="15" t="s">
        <v>39</v>
      </c>
    </row>
    <row r="8" customFormat="false" ht="15" hidden="false" customHeight="false" outlineLevel="0" collapsed="false">
      <c r="A8" s="16" t="s">
        <v>40</v>
      </c>
      <c r="B8" s="16" t="s">
        <v>0</v>
      </c>
      <c r="C8" s="16" t="s">
        <v>10</v>
      </c>
    </row>
    <row r="9" customFormat="false" ht="15" hidden="false" customHeight="false" outlineLevel="0" collapsed="false">
      <c r="A9" s="2" t="n">
        <v>1</v>
      </c>
      <c r="B9" s="2" t="str">
        <f aca="false">INDEX('Données stock'!$A$2:$A$13,MATCH(C9,'Données stock'!$K$2:$K$13,0))</f>
        <v>Diclofénac gel</v>
      </c>
      <c r="C9" s="6" t="n">
        <f aca="false">LARGE('Données stock'!$K$2:$K$13,A9)</f>
        <v>178.5</v>
      </c>
    </row>
    <row r="10" customFormat="false" ht="15" hidden="false" customHeight="false" outlineLevel="0" collapsed="false">
      <c r="A10" s="2" t="n">
        <v>2</v>
      </c>
      <c r="B10" s="2" t="str">
        <f aca="false">INDEX('Données stock'!$A$2:$A$13,MATCH(C10,'Données stock'!$K$2:$K$13,0))</f>
        <v>Artéméther-Luméfantrine</v>
      </c>
      <c r="C10" s="6" t="n">
        <f aca="false">LARGE('Données stock'!$K$2:$K$13,A10)</f>
        <v>168</v>
      </c>
    </row>
    <row r="11" customFormat="false" ht="15" hidden="false" customHeight="false" outlineLevel="0" collapsed="false">
      <c r="A11" s="2" t="n">
        <v>3</v>
      </c>
      <c r="B11" s="2" t="str">
        <f aca="false">INDEX('Données stock'!$A$2:$A$13,MATCH(C11,'Données stock'!$K$2:$K$13,0))</f>
        <v>Sérum physiologique</v>
      </c>
      <c r="C11" s="6" t="n">
        <f aca="false">LARGE('Données stock'!$K$2:$K$13,A11)</f>
        <v>96</v>
      </c>
    </row>
    <row r="12" customFormat="false" ht="15" hidden="false" customHeight="false" outlineLevel="0" collapsed="false">
      <c r="A12" s="2" t="n">
        <v>4</v>
      </c>
      <c r="B12" s="2" t="str">
        <f aca="false">INDEX('Données stock'!$A$2:$A$13,MATCH(C12,'Données stock'!$K$2:$K$13,0))</f>
        <v>Salbutamol spray</v>
      </c>
      <c r="C12" s="6" t="n">
        <f aca="false">LARGE('Données stock'!$K$2:$K$13,A12)</f>
        <v>52.5</v>
      </c>
    </row>
    <row r="13" customFormat="false" ht="15" hidden="false" customHeight="false" outlineLevel="0" collapsed="false">
      <c r="A13" s="2" t="n">
        <v>5</v>
      </c>
      <c r="B13" s="2" t="str">
        <f aca="false">INDEX('Données stock'!$A$2:$A$13,MATCH(C13,'Données stock'!$K$2:$K$13,0))</f>
        <v>Ciprofloxacine 500mg</v>
      </c>
      <c r="C13" s="6" t="n">
        <f aca="false">LARGE('Données stock'!$K$2:$K$13,A13)</f>
        <v>52.25</v>
      </c>
    </row>
    <row r="14" customFormat="false" ht="15" hidden="false" customHeight="false" outlineLevel="0" collapsed="false">
      <c r="A14" s="2" t="n">
        <v>6</v>
      </c>
      <c r="B14" s="2" t="str">
        <f aca="false">INDEX('Données stock'!$A$2:$A$13,MATCH(C14,'Données stock'!$K$2:$K$13,0))</f>
        <v>Vitamine C 1000mg</v>
      </c>
      <c r="C14" s="6" t="n">
        <f aca="false">LARGE('Données stock'!$K$2:$K$13,A14)</f>
        <v>45</v>
      </c>
    </row>
    <row r="42" customFormat="false" ht="15" hidden="false" customHeight="false" outlineLevel="0" collapsed="false">
      <c r="A42" s="15" t="s">
        <v>41</v>
      </c>
    </row>
    <row r="43" customFormat="false" ht="15" hidden="false" customHeight="false" outlineLevel="0" collapsed="false">
      <c r="A43" s="16" t="s">
        <v>1</v>
      </c>
      <c r="B43" s="16" t="s">
        <v>42</v>
      </c>
    </row>
    <row r="44" customFormat="false" ht="15" hidden="false" customHeight="false" outlineLevel="0" collapsed="false">
      <c r="A44" s="2" t="s">
        <v>12</v>
      </c>
      <c r="B44" s="6" t="n">
        <f aca="false">SUMIFS('Données stock'!$K$2:$K$13,'Données stock'!$B$2:$B$13,A44)</f>
        <v>9</v>
      </c>
    </row>
    <row r="45" customFormat="false" ht="15" hidden="false" customHeight="false" outlineLevel="0" collapsed="false">
      <c r="A45" s="2" t="s">
        <v>16</v>
      </c>
      <c r="B45" s="6" t="n">
        <f aca="false">SUMIFS('Données stock'!$K$2:$K$13,'Données stock'!$B$2:$B$13,A45)</f>
        <v>202.5</v>
      </c>
    </row>
    <row r="46" customFormat="false" ht="15" hidden="false" customHeight="false" outlineLevel="0" collapsed="false">
      <c r="A46" s="2" t="s">
        <v>14</v>
      </c>
      <c r="B46" s="6" t="n">
        <f aca="false">SUMIFS('Données stock'!$K$2:$K$13,'Données stock'!$B$2:$B$13,A46)</f>
        <v>83.75</v>
      </c>
    </row>
    <row r="47" customFormat="false" ht="15" hidden="false" customHeight="false" outlineLevel="0" collapsed="false">
      <c r="A47" s="2" t="s">
        <v>20</v>
      </c>
      <c r="B47" s="6" t="n">
        <f aca="false">SUMIFS('Données stock'!$K$2:$K$13,'Données stock'!$B$2:$B$13,A47)</f>
        <v>4.5</v>
      </c>
    </row>
    <row r="48" customFormat="false" ht="15" hidden="false" customHeight="false" outlineLevel="0" collapsed="false">
      <c r="A48" s="2" t="s">
        <v>22</v>
      </c>
      <c r="B48" s="6" t="n">
        <f aca="false">SUMIFS('Données stock'!$K$2:$K$13,'Données stock'!$B$2:$B$13,A48)</f>
        <v>168</v>
      </c>
    </row>
    <row r="49" customFormat="false" ht="15" hidden="false" customHeight="false" outlineLevel="0" collapsed="false">
      <c r="A49" s="2" t="s">
        <v>32</v>
      </c>
      <c r="B49" s="6" t="n">
        <f aca="false">SUMIFS('Données stock'!$K$2:$K$13,'Données stock'!$B$2:$B$13,A49)</f>
        <v>32</v>
      </c>
    </row>
    <row r="50" customFormat="false" ht="15" hidden="false" customHeight="false" outlineLevel="0" collapsed="false">
      <c r="A50" s="2" t="s">
        <v>24</v>
      </c>
      <c r="B50" s="6" t="n">
        <f aca="false">SUMIFS('Données stock'!$K$2:$K$13,'Données stock'!$B$2:$B$13,A50)</f>
        <v>45</v>
      </c>
    </row>
    <row r="51" customFormat="false" ht="15" hidden="false" customHeight="false" outlineLevel="0" collapsed="false">
      <c r="A51" s="2" t="s">
        <v>18</v>
      </c>
      <c r="B51" s="6" t="n">
        <f aca="false">SUMIFS('Données stock'!$K$2:$K$13,'Données stock'!$B$2:$B$13,A51)</f>
        <v>38.5</v>
      </c>
    </row>
    <row r="52" customFormat="false" ht="15" hidden="false" customHeight="false" outlineLevel="0" collapsed="false">
      <c r="A52" s="2" t="s">
        <v>27</v>
      </c>
      <c r="B52" s="6" t="n">
        <f aca="false">SUMIFS('Données stock'!$K$2:$K$13,'Données stock'!$B$2:$B$13,A52)</f>
        <v>52.5</v>
      </c>
    </row>
    <row r="53" customFormat="false" ht="15" hidden="false" customHeight="false" outlineLevel="0" collapsed="false">
      <c r="A53" s="2" t="s">
        <v>29</v>
      </c>
      <c r="B53" s="6" t="n">
        <f aca="false">SUMIFS('Données stock'!$K$2:$K$13,'Données stock'!$B$2:$B$13,A53)</f>
        <v>96</v>
      </c>
    </row>
  </sheetData>
  <mergeCells count="1">
    <mergeCell ref="A1:F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2026-07-20T20:10:14Z</dcterms:created>
  <dc:creator>openpyxl</dc:creator>
  <dc:description/>
  <dc:language>en-US</dc:language>
  <cp:lastModifiedBy/>
  <dcterms:modified xsi:type="dcterms:W3CDTF">2026-07-20T20:10:15Z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